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11"/>
  </bookViews>
  <sheets>
    <sheet name="2.7 ПКГО ВС" sheetId="8" r:id="rId1"/>
    <sheet name="3.5 ПКГО ВО" sheetId="9" r:id="rId2"/>
    <sheet name="2.7 ЕГП, НСП, ПСП" sheetId="13" r:id="rId3"/>
    <sheet name="3.5 ЕГП ВО" sheetId="14" r:id="rId4"/>
    <sheet name="2.7 КСП ВС" sheetId="10" r:id="rId5"/>
    <sheet name="3.5 КСП ВО" sheetId="11" r:id="rId6"/>
    <sheet name="3.5 НСП ВО" sheetId="7" r:id="rId7"/>
    <sheet name="3.5 ПСП ВО" sheetId="6" r:id="rId8"/>
    <sheet name="3.5 29 км. ВО" sheetId="12" r:id="rId9"/>
    <sheet name="2.7 ММР ВС" sheetId="4" r:id="rId10"/>
    <sheet name="3.5 ММР ВО" sheetId="5" r:id="rId11"/>
  </sheets>
  <calcPr calcId="144525"/>
</workbook>
</file>

<file path=xl/calcChain.xml><?xml version="1.0" encoding="utf-8"?>
<calcChain xmlns="http://schemas.openxmlformats.org/spreadsheetml/2006/main">
  <c r="B31" i="14" l="1"/>
  <c r="B26" i="14"/>
  <c r="B23" i="14"/>
  <c r="B22" i="14"/>
  <c r="B12" i="14"/>
  <c r="B20" i="14" s="1"/>
  <c r="B34" i="13" l="1"/>
  <c r="B32" i="13"/>
  <c r="B30" i="13"/>
  <c r="B27" i="13"/>
  <c r="B25" i="13"/>
  <c r="B22" i="13"/>
  <c r="B18" i="13"/>
  <c r="B17" i="13"/>
  <c r="B16" i="13"/>
  <c r="B15" i="13"/>
  <c r="B14" i="13"/>
  <c r="B12" i="13"/>
  <c r="B10" i="13"/>
  <c r="B8" i="13"/>
  <c r="B20" i="13" s="1"/>
  <c r="B23" i="12" l="1"/>
  <c r="B22" i="12"/>
  <c r="B20" i="12"/>
  <c r="B23" i="11" l="1"/>
  <c r="B22" i="11"/>
  <c r="B20" i="11"/>
  <c r="B34" i="10" l="1"/>
  <c r="B25" i="10"/>
  <c r="B22" i="10"/>
  <c r="B20" i="10"/>
  <c r="B31" i="9" l="1"/>
  <c r="B26" i="9"/>
  <c r="B23" i="9"/>
  <c r="B22" i="9"/>
  <c r="B12" i="9"/>
  <c r="B20" i="9" s="1"/>
  <c r="B34" i="8" l="1"/>
  <c r="B32" i="8"/>
  <c r="B22" i="8"/>
  <c r="B12" i="8"/>
  <c r="B8" i="8"/>
  <c r="B25" i="8" s="1"/>
  <c r="B20" i="8" l="1"/>
  <c r="B22" i="7"/>
  <c r="B21" i="7"/>
  <c r="B12" i="7"/>
  <c r="B19" i="7" s="1"/>
  <c r="B23" i="6" l="1"/>
  <c r="B22" i="6"/>
  <c r="B20" i="6"/>
  <c r="B13" i="6"/>
  <c r="B12" i="6"/>
  <c r="B23" i="5" l="1"/>
  <c r="B22" i="5"/>
  <c r="B20" i="5"/>
  <c r="B34" i="4" l="1"/>
  <c r="B32" i="4"/>
  <c r="B25" i="4"/>
  <c r="B22" i="4"/>
  <c r="B20" i="4"/>
</calcChain>
</file>

<file path=xl/sharedStrings.xml><?xml version="1.0" encoding="utf-8"?>
<sst xmlns="http://schemas.openxmlformats.org/spreadsheetml/2006/main" count="376" uniqueCount="69">
  <si>
    <t>Форма 2.7. Информация об основных</t>
  </si>
  <si>
    <t>показателях финансово-хозяйственной деятельности</t>
  </si>
  <si>
    <t>регулируемой организации</t>
  </si>
  <si>
    <t>Мильковский муниципальный район</t>
  </si>
  <si>
    <t>(водоснабжение)</t>
  </si>
  <si>
    <t>Выручка от регулируемой деятельности (тыс. рублей)</t>
  </si>
  <si>
    <t>Себестоимость производимых товаров (оказываемых услуг) по виду регулируемой деятельности (тыс. рублей), включая: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</si>
  <si>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</si>
  <si>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 · ч), и объем приобретения электрической энергии</t>
  </si>
  <si>
    <t>- 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</si>
  <si>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</si>
  <si>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</si>
  <si>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</si>
  <si>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</si>
  <si>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числе, отнесенные к ним расходы на текущий и капитальный ремонт;</t>
  </si>
  <si>
    <t>- общехозяйственные расходы, в том числе, отнесенные к ним расходы на текущий и капитальный ремонт</t>
  </si>
  <si>
    <t>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</si>
  <si>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</si>
  <si>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- прочие расходы, которые подлежат отнесению на регулируемые виды деятельности в соответствии с Основами ценообразования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</si>
  <si>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</si>
  <si>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-</t>
  </si>
  <si>
    <t>Сведения об изменении стоимости основных фондов (в том числе, за счет их ввода в эксплуатацию (вывода из эксплуатации), их переоценке (тыс. рублей)</t>
  </si>
  <si>
    <t>увеличение стоимости</t>
  </si>
  <si>
    <t>уменьшение стоимости</t>
  </si>
  <si>
    <t>Валовая прибыль (убытки)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</si>
  <si>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</si>
  <si>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 xml:space="preserve">Отчетность представлена в разделе "Раскрытие информации" /"Бухгалтерская отчетность" </t>
  </si>
  <si>
    <t>Объем поднятой воды (тыс. куб. метров)</t>
  </si>
  <si>
    <t>Объем покупной воды (тыс. куб. метров)</t>
  </si>
  <si>
    <t>Объем воды, пропущенной через очистные сооружения (тыс. куб. метров)</t>
  </si>
  <si>
    <t>Объем отпущенной потребителям воды, определенный по приборам учета и расчетным путем (по нормативам потребления) (тыс. куб. метров)</t>
  </si>
  <si>
    <t>Потери воды в сетях (процентов)</t>
  </si>
  <si>
    <t>Среднесписочная численность основного производственного и ремонтного персонала (человек)</t>
  </si>
  <si>
    <t>Удельный расход электроэнергии на подачу воды в сеть (тыс. кВт.ч/тыс. куб. метров)</t>
  </si>
  <si>
    <t>Расход воды на собственные (в том числе, хозяйственно-бытовые) нужды (процент объема отпуска воды потребителям)</t>
  </si>
  <si>
    <t>Показатель использования производственных объектов (по объему перекачки) по отношению к пиковому дню отчетного года (процентов)</t>
  </si>
  <si>
    <t>—</t>
  </si>
  <si>
    <t>Форма 3.5. Информация об основных</t>
  </si>
  <si>
    <t>(водоотведение)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</si>
  <si>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</si>
  <si>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оплату услуг по приему, транспортировке и очистке сточных вод другими организациями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</si>
  <si>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 · ч), и объем приобретаемой электрической энергии</t>
  </si>
  <si>
    <t>расходы на оплату труда и отчисления на социальные нужды основного производственного и ремонтного персонала</t>
  </si>
  <si>
    <t>- общепроизводственные расходы, в том числе, отнесенные к ним расходы на текущий и капитальный ремонт</t>
  </si>
  <si>
    <t>- прочие расходы, которые подлежат отнесению к регулируемым видам деятельности в соответствии с Основами ценообразования</t>
  </si>
  <si>
    <t>Валовая прибыль от продажи товаров и услуг по регулируемому виду деятельности (тыс. рублей)</t>
  </si>
  <si>
    <t>Убытки от продажи товаров и услуг по регулируемому виду деятельности (тыс. рублей)</t>
  </si>
  <si>
    <t>Отчетность представлена в разделе "Раскрытие информации" /"Бухгалтерская отчетность"</t>
  </si>
  <si>
    <t>Объем сточных вод, принятых от потребителей оказываемых услуг (тыс. куб. метров)</t>
  </si>
  <si>
    <t>Объем сточных вод, принятых от других регулируемых организаций в сфере водоотведения и (или) очистки сточных вод (тыс. куб. метров)</t>
  </si>
  <si>
    <t>Объем сточных вод, пропущенных через очистные сооружения (тыс. куб. метров)</t>
  </si>
  <si>
    <t>Среднесписочная численность основного производственного персонала (человек)</t>
  </si>
  <si>
    <t>Пионерское сельское поселение</t>
  </si>
  <si>
    <t>(Водоотведение)</t>
  </si>
  <si>
    <t xml:space="preserve"> - расходы на оплату труда основного производственного и ремонтного персонала</t>
  </si>
  <si>
    <t>Новоавачинское сельское поселение</t>
  </si>
  <si>
    <t>- расходы на оплату труда и отчисления на социальные нужды основного производственного персонала</t>
  </si>
  <si>
    <t>Петропавловск-Камчатский городской округ</t>
  </si>
  <si>
    <t xml:space="preserve"> - расходы на оплату труда и отчисления на социальные нужды основного производственного и ремонтного  персонала</t>
  </si>
  <si>
    <t>Увеличение стоимости</t>
  </si>
  <si>
    <t>Уменьшение стоимости</t>
  </si>
  <si>
    <t xml:space="preserve"> —</t>
  </si>
  <si>
    <t>Корякское сельское поселение</t>
  </si>
  <si>
    <t xml:space="preserve"> - расходы на оплату труда и отчисления на социальные нужды основного производственного и ремонтного персонала</t>
  </si>
  <si>
    <t xml:space="preserve">увеличение стоимости </t>
  </si>
  <si>
    <t>уменьшениестоимости</t>
  </si>
  <si>
    <t>"Аэропорт" 29 км.</t>
  </si>
  <si>
    <t>Елизовское городское поселение, Новоавачинское сельское поселение, Пионерское сельское поселение</t>
  </si>
  <si>
    <t>Елизовское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</si>
</sst>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0" borderId="0" xfId="0" applyFont="1"/>
    <xf numFmtId="0" fontId="4" fillId="0" borderId="1" xfId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4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top" wrapText="1"/>
    </xf>
    <xf numFmtId="4" fontId="0" fillId="0" borderId="0" xfId="0" applyNumberFormat="1" applyAlignment="1">
      <alignment horizontal="center"/>
    </xf>
    <xf numFmtId="0" fontId="4" fillId="0" borderId="1" xfId="2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EF6391715A3B9E740743D381FF24270EB092D7FE9CC6E858B4DC219935C4516A5EAC840E11301C5x822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4" zoomScaleNormal="100" workbookViewId="0">
      <selection activeCell="F12" sqref="F12"/>
    </sheetView>
  </sheetViews>
  <sheetFormatPr defaultRowHeight="15" x14ac:dyDescent="0.25"/>
  <cols>
    <col min="1" max="1" width="47.5703125" customWidth="1"/>
    <col min="2" max="2" width="42.140625" style="11" customWidth="1"/>
  </cols>
  <sheetData>
    <row r="1" spans="1:2" ht="15.75" x14ac:dyDescent="0.25">
      <c r="A1" s="25" t="s">
        <v>0</v>
      </c>
      <c r="B1" s="25"/>
    </row>
    <row r="2" spans="1:2" ht="15.75" x14ac:dyDescent="0.25">
      <c r="A2" s="25" t="s">
        <v>1</v>
      </c>
      <c r="B2" s="25"/>
    </row>
    <row r="3" spans="1:2" ht="15.75" x14ac:dyDescent="0.25">
      <c r="A3" s="25" t="s">
        <v>2</v>
      </c>
      <c r="B3" s="25"/>
    </row>
    <row r="4" spans="1:2" ht="15.75" x14ac:dyDescent="0.25">
      <c r="A4" s="25" t="s">
        <v>57</v>
      </c>
      <c r="B4" s="25"/>
    </row>
    <row r="5" spans="1:2" ht="15.75" x14ac:dyDescent="0.25">
      <c r="A5" s="25" t="s">
        <v>4</v>
      </c>
      <c r="B5" s="25"/>
    </row>
    <row r="6" spans="1:2" ht="15.75" x14ac:dyDescent="0.25">
      <c r="A6" s="1"/>
      <c r="B6" s="2"/>
    </row>
    <row r="7" spans="1:2" ht="31.5" x14ac:dyDescent="0.25">
      <c r="A7" s="3" t="s">
        <v>5</v>
      </c>
      <c r="B7" s="15">
        <v>641164.915343898</v>
      </c>
    </row>
    <row r="8" spans="1:2" ht="47.25" x14ac:dyDescent="0.25">
      <c r="A8" s="3" t="s">
        <v>6</v>
      </c>
      <c r="B8" s="4">
        <f>617080.2</f>
        <v>617080.19999999995</v>
      </c>
    </row>
    <row r="9" spans="1:2" ht="47.25" x14ac:dyDescent="0.25">
      <c r="A9" s="3" t="s">
        <v>7</v>
      </c>
      <c r="B9" s="4">
        <v>216339.79</v>
      </c>
    </row>
    <row r="10" spans="1:2" ht="78.75" x14ac:dyDescent="0.25">
      <c r="A10" s="3" t="s">
        <v>8</v>
      </c>
      <c r="B10" s="4">
        <v>62047.272790000003</v>
      </c>
    </row>
    <row r="11" spans="1:2" ht="31.5" x14ac:dyDescent="0.25">
      <c r="A11" s="3" t="s">
        <v>9</v>
      </c>
      <c r="B11" s="4">
        <v>1107.11969</v>
      </c>
    </row>
    <row r="12" spans="1:2" ht="47.25" x14ac:dyDescent="0.25">
      <c r="A12" s="3" t="s">
        <v>58</v>
      </c>
      <c r="B12" s="4">
        <f>176349.99+15984.41</f>
        <v>192334.4</v>
      </c>
    </row>
    <row r="13" spans="1:2" ht="47.25" x14ac:dyDescent="0.25">
      <c r="A13" s="3" t="s">
        <v>11</v>
      </c>
      <c r="B13" s="4">
        <v>135167.45000000001</v>
      </c>
    </row>
    <row r="14" spans="1:2" ht="31.5" x14ac:dyDescent="0.25">
      <c r="A14" s="3" t="s">
        <v>12</v>
      </c>
      <c r="B14" s="4">
        <v>28192.801959999997</v>
      </c>
    </row>
    <row r="15" spans="1:2" ht="47.25" x14ac:dyDescent="0.25">
      <c r="A15" s="3" t="s">
        <v>13</v>
      </c>
      <c r="B15" s="4">
        <v>17652.43103</v>
      </c>
    </row>
    <row r="16" spans="1:2" ht="47.25" x14ac:dyDescent="0.25">
      <c r="A16" s="3" t="s">
        <v>14</v>
      </c>
      <c r="B16" s="4">
        <v>4143.4399999999996</v>
      </c>
    </row>
    <row r="17" spans="1:2" ht="47.25" x14ac:dyDescent="0.25">
      <c r="A17" s="3" t="s">
        <v>15</v>
      </c>
      <c r="B17" s="4">
        <v>5118.8100000000004</v>
      </c>
    </row>
    <row r="18" spans="1:2" ht="110.25" x14ac:dyDescent="0.25">
      <c r="A18" s="3" t="s">
        <v>16</v>
      </c>
      <c r="B18" s="17">
        <v>148328.1085</v>
      </c>
    </row>
    <row r="19" spans="1:2" ht="141.75" x14ac:dyDescent="0.25">
      <c r="A19" s="3" t="s">
        <v>17</v>
      </c>
      <c r="B19" s="4">
        <v>4664.2717700000003</v>
      </c>
    </row>
    <row r="20" spans="1:2" ht="66.75" customHeight="1" x14ac:dyDescent="0.25">
      <c r="A20" s="13" t="s">
        <v>18</v>
      </c>
      <c r="B20" s="17">
        <f>B8-B9-B10-B11-B12-B13-B14-B15-B16-B17-B18-B19</f>
        <v>-198015.69574000011</v>
      </c>
    </row>
    <row r="21" spans="1:2" ht="110.25" x14ac:dyDescent="0.25">
      <c r="A21" s="3" t="s">
        <v>19</v>
      </c>
      <c r="B21" s="4" t="s">
        <v>20</v>
      </c>
    </row>
    <row r="22" spans="1:2" ht="63" x14ac:dyDescent="0.25">
      <c r="A22" s="3" t="s">
        <v>21</v>
      </c>
      <c r="B22" s="4">
        <f>B23-B24</f>
        <v>365574.85433</v>
      </c>
    </row>
    <row r="23" spans="1:2" ht="15.75" x14ac:dyDescent="0.25">
      <c r="A23" s="7" t="s">
        <v>59</v>
      </c>
      <c r="B23" s="4">
        <v>365574.85433</v>
      </c>
    </row>
    <row r="24" spans="1:2" ht="15.75" x14ac:dyDescent="0.25">
      <c r="A24" s="7" t="s">
        <v>60</v>
      </c>
      <c r="B24" s="4">
        <v>0</v>
      </c>
    </row>
    <row r="25" spans="1:2" ht="47.25" x14ac:dyDescent="0.25">
      <c r="A25" s="3" t="s">
        <v>24</v>
      </c>
      <c r="B25" s="18">
        <f>B7-B8</f>
        <v>24084.715343898046</v>
      </c>
    </row>
    <row r="26" spans="1:2" ht="94.5" x14ac:dyDescent="0.25">
      <c r="A26" s="3" t="s">
        <v>25</v>
      </c>
      <c r="B26" s="4" t="s">
        <v>47</v>
      </c>
    </row>
    <row r="27" spans="1:2" ht="15.75" x14ac:dyDescent="0.25">
      <c r="A27" s="3" t="s">
        <v>27</v>
      </c>
      <c r="B27" s="4">
        <v>7606.1409999999996</v>
      </c>
    </row>
    <row r="28" spans="1:2" ht="15.75" x14ac:dyDescent="0.25">
      <c r="A28" s="3" t="s">
        <v>28</v>
      </c>
      <c r="B28" s="4">
        <v>24981.5036</v>
      </c>
    </row>
    <row r="29" spans="1:2" ht="31.5" x14ac:dyDescent="0.25">
      <c r="A29" s="3" t="s">
        <v>29</v>
      </c>
      <c r="B29" s="4">
        <v>6432.2591220516133</v>
      </c>
    </row>
    <row r="30" spans="1:2" ht="63" x14ac:dyDescent="0.25">
      <c r="A30" s="3" t="s">
        <v>30</v>
      </c>
      <c r="B30" s="4">
        <v>14924.042663</v>
      </c>
    </row>
    <row r="31" spans="1:2" ht="15.75" x14ac:dyDescent="0.25">
      <c r="A31" s="3" t="s">
        <v>31</v>
      </c>
      <c r="B31" s="9">
        <v>0.26117753111859077</v>
      </c>
    </row>
    <row r="32" spans="1:2" ht="47.25" x14ac:dyDescent="0.25">
      <c r="A32" s="3" t="s">
        <v>32</v>
      </c>
      <c r="B32" s="4">
        <f>206.7+10.19</f>
        <v>216.89</v>
      </c>
    </row>
    <row r="33" spans="1:2" ht="31.5" x14ac:dyDescent="0.25">
      <c r="A33" s="3" t="s">
        <v>33</v>
      </c>
      <c r="B33" s="10">
        <v>0.36599999999999999</v>
      </c>
    </row>
    <row r="34" spans="1:2" ht="47.25" x14ac:dyDescent="0.25">
      <c r="A34" s="3" t="s">
        <v>34</v>
      </c>
      <c r="B34" s="9">
        <f>(0.475565948387097+30.436268+69.550212+669.550212)/B30</f>
        <v>5.1595420579801585E-2</v>
      </c>
    </row>
    <row r="35" spans="1:2" ht="63" x14ac:dyDescent="0.25">
      <c r="A35" s="3" t="s">
        <v>35</v>
      </c>
      <c r="B35" s="4" t="s">
        <v>36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17" top="0.38" bottom="0.24" header="0.17" footer="0.3"/>
  <pageSetup paperSize="9" scale="87" orientation="portrait" r:id="rId2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9" zoomScaleNormal="100" workbookViewId="0">
      <selection activeCell="I8" sqref="I8"/>
    </sheetView>
  </sheetViews>
  <sheetFormatPr defaultRowHeight="15" x14ac:dyDescent="0.25"/>
  <cols>
    <col min="1" max="1" width="51.28515625" bestFit="1" customWidth="1"/>
    <col min="2" max="2" width="42.140625" style="11" customWidth="1"/>
  </cols>
  <sheetData>
    <row r="1" spans="1:4" ht="15.75" x14ac:dyDescent="0.25">
      <c r="A1" s="25" t="s">
        <v>0</v>
      </c>
      <c r="B1" s="25"/>
    </row>
    <row r="2" spans="1:4" ht="15.75" x14ac:dyDescent="0.25">
      <c r="A2" s="25" t="s">
        <v>1</v>
      </c>
      <c r="B2" s="25"/>
    </row>
    <row r="3" spans="1:4" ht="15.75" x14ac:dyDescent="0.25">
      <c r="A3" s="25" t="s">
        <v>2</v>
      </c>
      <c r="B3" s="25"/>
    </row>
    <row r="4" spans="1:4" ht="15.75" x14ac:dyDescent="0.25">
      <c r="A4" s="25" t="s">
        <v>3</v>
      </c>
      <c r="B4" s="25"/>
    </row>
    <row r="5" spans="1:4" ht="15.75" x14ac:dyDescent="0.25">
      <c r="A5" s="25" t="s">
        <v>4</v>
      </c>
      <c r="B5" s="25"/>
    </row>
    <row r="6" spans="1:4" ht="15.75" x14ac:dyDescent="0.25">
      <c r="A6" s="1"/>
      <c r="B6" s="2"/>
    </row>
    <row r="7" spans="1:4" ht="31.5" x14ac:dyDescent="0.25">
      <c r="A7" s="3" t="s">
        <v>5</v>
      </c>
      <c r="B7" s="4">
        <v>18127.20635</v>
      </c>
    </row>
    <row r="8" spans="1:4" ht="47.25" x14ac:dyDescent="0.25">
      <c r="A8" s="3" t="s">
        <v>6</v>
      </c>
      <c r="B8" s="4">
        <v>33192.164810000002</v>
      </c>
    </row>
    <row r="9" spans="1:4" ht="47.25" x14ac:dyDescent="0.25">
      <c r="A9" s="3" t="s">
        <v>7</v>
      </c>
      <c r="B9" s="4">
        <v>0</v>
      </c>
    </row>
    <row r="10" spans="1:4" ht="78.75" x14ac:dyDescent="0.25">
      <c r="A10" s="3" t="s">
        <v>8</v>
      </c>
      <c r="B10" s="4">
        <v>1534.7816200000002</v>
      </c>
    </row>
    <row r="11" spans="1:4" ht="31.5" x14ac:dyDescent="0.25">
      <c r="A11" s="3" t="s">
        <v>9</v>
      </c>
      <c r="B11" s="4">
        <v>0</v>
      </c>
    </row>
    <row r="12" spans="1:4" ht="47.25" x14ac:dyDescent="0.25">
      <c r="A12" s="3" t="s">
        <v>10</v>
      </c>
      <c r="B12" s="4">
        <v>15934.63</v>
      </c>
      <c r="D12" s="5"/>
    </row>
    <row r="13" spans="1:4" ht="47.25" x14ac:dyDescent="0.25">
      <c r="A13" s="3" t="s">
        <v>11</v>
      </c>
      <c r="B13" s="4">
        <v>8113.61</v>
      </c>
    </row>
    <row r="14" spans="1:4" ht="31.5" x14ac:dyDescent="0.25">
      <c r="A14" s="3" t="s">
        <v>12</v>
      </c>
      <c r="B14" s="4">
        <v>40.816829999999996</v>
      </c>
    </row>
    <row r="15" spans="1:4" ht="47.25" x14ac:dyDescent="0.25">
      <c r="A15" s="3" t="s">
        <v>13</v>
      </c>
      <c r="B15" s="4">
        <v>1823.29637</v>
      </c>
    </row>
    <row r="16" spans="1:4" ht="47.25" x14ac:dyDescent="0.25">
      <c r="A16" s="3" t="s">
        <v>14</v>
      </c>
      <c r="B16" s="4">
        <v>111</v>
      </c>
    </row>
    <row r="17" spans="1:2" ht="47.25" x14ac:dyDescent="0.25">
      <c r="A17" s="3" t="s">
        <v>15</v>
      </c>
      <c r="B17" s="4">
        <v>45.53</v>
      </c>
    </row>
    <row r="18" spans="1:2" ht="110.25" x14ac:dyDescent="0.25">
      <c r="A18" s="3" t="s">
        <v>16</v>
      </c>
      <c r="B18" s="4">
        <v>0</v>
      </c>
    </row>
    <row r="19" spans="1:2" ht="141.75" x14ac:dyDescent="0.25">
      <c r="A19" s="3" t="s">
        <v>17</v>
      </c>
      <c r="B19" s="4">
        <v>142.63167999999999</v>
      </c>
    </row>
    <row r="20" spans="1:2" ht="47.25" x14ac:dyDescent="0.25">
      <c r="A20" s="6" t="s">
        <v>18</v>
      </c>
      <c r="B20" s="4">
        <f>B8-B9-B10-B11-B12-B13-B14-B15-B16-B17-B18-B19</f>
        <v>5445.8683100000017</v>
      </c>
    </row>
    <row r="21" spans="1:2" ht="78.75" x14ac:dyDescent="0.25">
      <c r="A21" s="3" t="s">
        <v>19</v>
      </c>
      <c r="B21" s="4" t="s">
        <v>20</v>
      </c>
    </row>
    <row r="22" spans="1:2" ht="63" x14ac:dyDescent="0.25">
      <c r="A22" s="3" t="s">
        <v>21</v>
      </c>
      <c r="B22" s="4">
        <f>B23+B24</f>
        <v>0</v>
      </c>
    </row>
    <row r="23" spans="1:2" ht="15.75" x14ac:dyDescent="0.25">
      <c r="A23" s="7" t="s">
        <v>22</v>
      </c>
      <c r="B23" s="4">
        <v>0</v>
      </c>
    </row>
    <row r="24" spans="1:2" ht="15.75" x14ac:dyDescent="0.25">
      <c r="A24" s="7" t="s">
        <v>23</v>
      </c>
      <c r="B24" s="4">
        <v>0</v>
      </c>
    </row>
    <row r="25" spans="1:2" ht="47.25" x14ac:dyDescent="0.25">
      <c r="A25" s="3" t="s">
        <v>24</v>
      </c>
      <c r="B25" s="4">
        <f>B7-B8</f>
        <v>-15064.958460000002</v>
      </c>
    </row>
    <row r="26" spans="1:2" ht="94.5" x14ac:dyDescent="0.25">
      <c r="A26" s="3" t="s">
        <v>25</v>
      </c>
      <c r="B26" s="8" t="s">
        <v>26</v>
      </c>
    </row>
    <row r="27" spans="1:2" ht="15.75" x14ac:dyDescent="0.25">
      <c r="A27" s="3" t="s">
        <v>27</v>
      </c>
      <c r="B27" s="4">
        <v>911.14400000000001</v>
      </c>
    </row>
    <row r="28" spans="1:2" ht="15.75" x14ac:dyDescent="0.25">
      <c r="A28" s="3" t="s">
        <v>28</v>
      </c>
      <c r="B28" s="4">
        <v>0</v>
      </c>
    </row>
    <row r="29" spans="1:2" ht="31.5" x14ac:dyDescent="0.25">
      <c r="A29" s="3" t="s">
        <v>29</v>
      </c>
      <c r="B29" s="4">
        <v>0</v>
      </c>
    </row>
    <row r="30" spans="1:2" ht="63" x14ac:dyDescent="0.25">
      <c r="A30" s="3" t="s">
        <v>30</v>
      </c>
      <c r="B30" s="4">
        <v>582.55309999999997</v>
      </c>
    </row>
    <row r="31" spans="1:2" ht="15.75" x14ac:dyDescent="0.25">
      <c r="A31" s="3" t="s">
        <v>31</v>
      </c>
      <c r="B31" s="9">
        <v>0.30427893988445509</v>
      </c>
    </row>
    <row r="32" spans="1:2" ht="47.25" x14ac:dyDescent="0.25">
      <c r="A32" s="3" t="s">
        <v>32</v>
      </c>
      <c r="B32" s="4">
        <f>20.9+8.8</f>
        <v>29.7</v>
      </c>
    </row>
    <row r="33" spans="1:2" ht="31.5" x14ac:dyDescent="0.25">
      <c r="A33" s="3" t="s">
        <v>33</v>
      </c>
      <c r="B33" s="10">
        <v>0.32300000000000001</v>
      </c>
    </row>
    <row r="34" spans="1:2" ht="47.25" x14ac:dyDescent="0.25">
      <c r="A34" s="3" t="s">
        <v>34</v>
      </c>
      <c r="B34" s="9">
        <f>(16.6+39.8)/B30</f>
        <v>9.681520877667632E-2</v>
      </c>
    </row>
    <row r="35" spans="1:2" ht="47.25" x14ac:dyDescent="0.25">
      <c r="A35" s="3" t="s">
        <v>35</v>
      </c>
      <c r="B35" s="4" t="s">
        <v>36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6" workbookViewId="0">
      <selection activeCell="F15" sqref="F15"/>
    </sheetView>
  </sheetViews>
  <sheetFormatPr defaultRowHeight="15.75" x14ac:dyDescent="0.25"/>
  <cols>
    <col min="1" max="1" width="45.8554687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3</v>
      </c>
      <c r="B4" s="25"/>
    </row>
    <row r="5" spans="1:2" x14ac:dyDescent="0.25">
      <c r="A5" s="25" t="s">
        <v>38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21787.483809999998</v>
      </c>
    </row>
    <row r="8" spans="1:2" ht="47.25" x14ac:dyDescent="0.25">
      <c r="A8" s="3" t="s">
        <v>39</v>
      </c>
      <c r="B8" s="4">
        <v>36716.490409999999</v>
      </c>
    </row>
    <row r="9" spans="1:2" ht="47.25" x14ac:dyDescent="0.25">
      <c r="A9" s="3" t="s">
        <v>40</v>
      </c>
      <c r="B9" s="4">
        <v>0</v>
      </c>
    </row>
    <row r="10" spans="1:2" ht="94.5" x14ac:dyDescent="0.25">
      <c r="A10" s="3" t="s">
        <v>41</v>
      </c>
      <c r="B10" s="4">
        <v>2098.2183799999998</v>
      </c>
    </row>
    <row r="11" spans="1:2" ht="31.5" x14ac:dyDescent="0.25">
      <c r="A11" s="3" t="s">
        <v>9</v>
      </c>
      <c r="B11" s="4">
        <v>0</v>
      </c>
    </row>
    <row r="12" spans="1:2" ht="47.25" x14ac:dyDescent="0.25">
      <c r="A12" s="3" t="s">
        <v>42</v>
      </c>
      <c r="B12" s="4">
        <v>16934.48</v>
      </c>
    </row>
    <row r="13" spans="1:2" ht="47.25" x14ac:dyDescent="0.25">
      <c r="A13" s="3" t="s">
        <v>11</v>
      </c>
      <c r="B13" s="4">
        <v>8225.8799999999992</v>
      </c>
    </row>
    <row r="14" spans="1:2" ht="31.5" x14ac:dyDescent="0.25">
      <c r="A14" s="3" t="s">
        <v>12</v>
      </c>
      <c r="B14" s="4">
        <v>47.064769999999996</v>
      </c>
    </row>
    <row r="15" spans="1:2" ht="47.25" x14ac:dyDescent="0.25">
      <c r="A15" s="3" t="s">
        <v>13</v>
      </c>
      <c r="B15" s="4">
        <v>4810.9477999999999</v>
      </c>
    </row>
    <row r="16" spans="1:2" ht="47.25" x14ac:dyDescent="0.25">
      <c r="A16" s="3" t="s">
        <v>43</v>
      </c>
      <c r="B16" s="4">
        <v>116.27</v>
      </c>
    </row>
    <row r="17" spans="1:2" ht="47.25" x14ac:dyDescent="0.25">
      <c r="A17" s="3" t="s">
        <v>15</v>
      </c>
      <c r="B17" s="4">
        <v>28.1</v>
      </c>
    </row>
    <row r="18" spans="1:2" ht="126" x14ac:dyDescent="0.25">
      <c r="A18" s="3" t="s">
        <v>16</v>
      </c>
      <c r="B18" s="4">
        <v>0</v>
      </c>
    </row>
    <row r="19" spans="1:2" ht="157.5" x14ac:dyDescent="0.25">
      <c r="A19" s="3" t="s">
        <v>17</v>
      </c>
      <c r="B19" s="4">
        <v>132.30015</v>
      </c>
    </row>
    <row r="20" spans="1:2" ht="57.75" customHeight="1" x14ac:dyDescent="0.25">
      <c r="A20" s="13" t="s">
        <v>44</v>
      </c>
      <c r="B20" s="4">
        <f>B8-B9-B10-B11-B12-B13-B14-B15-B16-B17-B18-B19</f>
        <v>4323.2293099999997</v>
      </c>
    </row>
    <row r="21" spans="1:2" ht="78" customHeight="1" x14ac:dyDescent="0.25">
      <c r="A21" s="3" t="s">
        <v>19</v>
      </c>
      <c r="B21" s="4" t="s">
        <v>20</v>
      </c>
    </row>
    <row r="22" spans="1:2" ht="47.25" x14ac:dyDescent="0.25">
      <c r="A22" s="3" t="s">
        <v>45</v>
      </c>
      <c r="B22" s="4">
        <f>B7-B8</f>
        <v>-14929.006600000001</v>
      </c>
    </row>
    <row r="23" spans="1:2" ht="63" x14ac:dyDescent="0.25">
      <c r="A23" s="3" t="s">
        <v>21</v>
      </c>
      <c r="B23" s="4">
        <f>B24+B25</f>
        <v>0</v>
      </c>
    </row>
    <row r="24" spans="1:2" x14ac:dyDescent="0.25">
      <c r="A24" s="7" t="s">
        <v>22</v>
      </c>
      <c r="B24" s="4">
        <v>0</v>
      </c>
    </row>
    <row r="25" spans="1:2" x14ac:dyDescent="0.25">
      <c r="A25" s="7" t="s">
        <v>23</v>
      </c>
      <c r="B25" s="4">
        <v>0</v>
      </c>
    </row>
    <row r="26" spans="1:2" ht="47.25" x14ac:dyDescent="0.25">
      <c r="A26" s="3" t="s">
        <v>46</v>
      </c>
      <c r="B26" s="4" t="s">
        <v>20</v>
      </c>
    </row>
    <row r="27" spans="1:2" ht="94.5" x14ac:dyDescent="0.25">
      <c r="A27" s="3" t="s">
        <v>25</v>
      </c>
      <c r="B27" s="8" t="s">
        <v>47</v>
      </c>
    </row>
    <row r="28" spans="1:2" ht="47.25" x14ac:dyDescent="0.25">
      <c r="A28" s="3" t="s">
        <v>48</v>
      </c>
      <c r="B28" s="4">
        <v>293.24100000000004</v>
      </c>
    </row>
    <row r="29" spans="1:2" ht="63" x14ac:dyDescent="0.25">
      <c r="A29" s="3" t="s">
        <v>49</v>
      </c>
      <c r="B29" s="4">
        <v>0</v>
      </c>
    </row>
    <row r="30" spans="1:2" ht="31.5" x14ac:dyDescent="0.25">
      <c r="A30" s="3" t="s">
        <v>50</v>
      </c>
      <c r="B30" s="4">
        <v>0</v>
      </c>
    </row>
    <row r="31" spans="1:2" ht="31.5" x14ac:dyDescent="0.25">
      <c r="A31" s="3" t="s">
        <v>51</v>
      </c>
      <c r="B31" s="4">
        <v>23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7" sqref="B7:B40"/>
    </sheetView>
  </sheetViews>
  <sheetFormatPr defaultRowHeight="15.75" x14ac:dyDescent="0.25"/>
  <cols>
    <col min="1" max="1" width="44.14062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57</v>
      </c>
      <c r="B4" s="25"/>
    </row>
    <row r="5" spans="1:2" x14ac:dyDescent="0.25">
      <c r="A5" s="25" t="s">
        <v>38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382995.10068251501</v>
      </c>
    </row>
    <row r="8" spans="1:2" ht="47.25" x14ac:dyDescent="0.25">
      <c r="A8" s="3" t="s">
        <v>39</v>
      </c>
      <c r="B8" s="4">
        <v>600510.93655999994</v>
      </c>
    </row>
    <row r="9" spans="1:2" ht="47.25" x14ac:dyDescent="0.25">
      <c r="A9" s="3" t="s">
        <v>40</v>
      </c>
      <c r="B9" s="4">
        <v>13704.27209</v>
      </c>
    </row>
    <row r="10" spans="1:2" ht="94.5" x14ac:dyDescent="0.25">
      <c r="A10" s="3" t="s">
        <v>41</v>
      </c>
      <c r="B10" s="4">
        <v>18844.396209999999</v>
      </c>
    </row>
    <row r="11" spans="1:2" ht="31.5" x14ac:dyDescent="0.25">
      <c r="A11" s="3" t="s">
        <v>9</v>
      </c>
      <c r="B11" s="4">
        <v>222.57428999999999</v>
      </c>
    </row>
    <row r="12" spans="1:2" ht="63" x14ac:dyDescent="0.25">
      <c r="A12" s="3" t="s">
        <v>42</v>
      </c>
      <c r="B12" s="4">
        <f>215034.87+5581.89</f>
        <v>220616.76</v>
      </c>
    </row>
    <row r="13" spans="1:2" ht="47.25" x14ac:dyDescent="0.25">
      <c r="A13" s="3" t="s">
        <v>11</v>
      </c>
      <c r="B13" s="4">
        <v>164818.26999999999</v>
      </c>
    </row>
    <row r="14" spans="1:2" ht="31.5" x14ac:dyDescent="0.25">
      <c r="A14" s="3" t="s">
        <v>12</v>
      </c>
      <c r="B14" s="4">
        <v>22642.297249999996</v>
      </c>
    </row>
    <row r="15" spans="1:2" ht="47.25" x14ac:dyDescent="0.25">
      <c r="A15" s="3" t="s">
        <v>13</v>
      </c>
      <c r="B15" s="4">
        <v>29013.41891</v>
      </c>
    </row>
    <row r="16" spans="1:2" ht="47.25" x14ac:dyDescent="0.25">
      <c r="A16" s="3" t="s">
        <v>43</v>
      </c>
      <c r="B16" s="4">
        <v>3991.0223099999998</v>
      </c>
    </row>
    <row r="17" spans="1:2" ht="47.25" x14ac:dyDescent="0.25">
      <c r="A17" s="3" t="s">
        <v>15</v>
      </c>
      <c r="B17" s="4">
        <v>8460.7655799999993</v>
      </c>
    </row>
    <row r="18" spans="1:2" ht="126" x14ac:dyDescent="0.25">
      <c r="A18" s="3" t="s">
        <v>16</v>
      </c>
      <c r="B18" s="4">
        <v>73394.544720000005</v>
      </c>
    </row>
    <row r="19" spans="1:2" ht="157.5" x14ac:dyDescent="0.25">
      <c r="A19" s="3" t="s">
        <v>17</v>
      </c>
      <c r="B19" s="4">
        <v>17841.88262</v>
      </c>
    </row>
    <row r="20" spans="1:2" ht="57.75" customHeight="1" x14ac:dyDescent="0.25">
      <c r="A20" s="13" t="s">
        <v>44</v>
      </c>
      <c r="B20" s="17">
        <f>B8-B9-B10-B11-B12-B13-B14-B15-B16-B17-B18-B19</f>
        <v>26960.732579999883</v>
      </c>
    </row>
    <row r="21" spans="1:2" ht="78" customHeight="1" x14ac:dyDescent="0.25">
      <c r="A21" s="3" t="s">
        <v>19</v>
      </c>
      <c r="B21" s="4"/>
    </row>
    <row r="22" spans="1:2" ht="47.25" x14ac:dyDescent="0.25">
      <c r="A22" s="3" t="s">
        <v>45</v>
      </c>
      <c r="B22" s="4">
        <f>B7-B8</f>
        <v>-217515.83587748493</v>
      </c>
    </row>
    <row r="23" spans="1:2" ht="78.75" x14ac:dyDescent="0.25">
      <c r="A23" s="3" t="s">
        <v>21</v>
      </c>
      <c r="B23" s="4">
        <f>B24-B25</f>
        <v>49046.226439999999</v>
      </c>
    </row>
    <row r="24" spans="1:2" x14ac:dyDescent="0.25">
      <c r="A24" s="7" t="s">
        <v>59</v>
      </c>
      <c r="B24" s="4">
        <v>62488.385439999998</v>
      </c>
    </row>
    <row r="25" spans="1:2" x14ac:dyDescent="0.25">
      <c r="A25" s="7" t="s">
        <v>60</v>
      </c>
      <c r="B25" s="4">
        <v>13442.159</v>
      </c>
    </row>
    <row r="26" spans="1:2" ht="47.25" x14ac:dyDescent="0.25">
      <c r="A26" s="3" t="s">
        <v>46</v>
      </c>
      <c r="B26" s="4">
        <f>B7-B8</f>
        <v>-217515.83587748493</v>
      </c>
    </row>
    <row r="27" spans="1:2" ht="110.25" x14ac:dyDescent="0.25">
      <c r="A27" s="3" t="s">
        <v>25</v>
      </c>
      <c r="B27" s="4" t="s">
        <v>47</v>
      </c>
    </row>
    <row r="28" spans="1:2" ht="47.25" x14ac:dyDescent="0.25">
      <c r="A28" s="3" t="s">
        <v>48</v>
      </c>
      <c r="B28" s="4">
        <v>12331.203928000001</v>
      </c>
    </row>
    <row r="29" spans="1:2" ht="63" x14ac:dyDescent="0.25">
      <c r="A29" s="3" t="s">
        <v>49</v>
      </c>
      <c r="B29" s="4" t="s">
        <v>61</v>
      </c>
    </row>
    <row r="30" spans="1:2" ht="31.5" x14ac:dyDescent="0.25">
      <c r="A30" s="3" t="s">
        <v>50</v>
      </c>
      <c r="B30" s="4">
        <v>7566.5801999999994</v>
      </c>
    </row>
    <row r="31" spans="1:2" ht="31.5" x14ac:dyDescent="0.25">
      <c r="A31" s="3" t="s">
        <v>51</v>
      </c>
      <c r="B31" s="4">
        <f>249.1+6.9</f>
        <v>256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7" sqref="B7:B35"/>
    </sheetView>
  </sheetViews>
  <sheetFormatPr defaultRowHeight="15" x14ac:dyDescent="0.25"/>
  <cols>
    <col min="1" max="1" width="44.5703125" customWidth="1"/>
    <col min="2" max="2" width="42.140625" style="23" customWidth="1"/>
  </cols>
  <sheetData>
    <row r="1" spans="1:2" ht="15.75" x14ac:dyDescent="0.25">
      <c r="A1" s="25" t="s">
        <v>0</v>
      </c>
      <c r="B1" s="25"/>
    </row>
    <row r="2" spans="1:2" ht="15.75" x14ac:dyDescent="0.25">
      <c r="A2" s="25" t="s">
        <v>1</v>
      </c>
      <c r="B2" s="25"/>
    </row>
    <row r="3" spans="1:2" ht="15.75" x14ac:dyDescent="0.25">
      <c r="A3" s="25" t="s">
        <v>2</v>
      </c>
      <c r="B3" s="25"/>
    </row>
    <row r="4" spans="1:2" ht="33" customHeight="1" x14ac:dyDescent="0.25">
      <c r="A4" s="26" t="s">
        <v>67</v>
      </c>
      <c r="B4" s="26"/>
    </row>
    <row r="5" spans="1:2" ht="15.75" x14ac:dyDescent="0.25">
      <c r="A5" s="26" t="s">
        <v>4</v>
      </c>
      <c r="B5" s="26"/>
    </row>
    <row r="6" spans="1:2" ht="15.75" x14ac:dyDescent="0.25">
      <c r="A6" s="1"/>
      <c r="B6" s="16"/>
    </row>
    <row r="7" spans="1:2" ht="31.5" x14ac:dyDescent="0.25">
      <c r="A7" s="3" t="s">
        <v>5</v>
      </c>
      <c r="B7" s="4">
        <v>30656.69</v>
      </c>
    </row>
    <row r="8" spans="1:2" ht="47.25" x14ac:dyDescent="0.25">
      <c r="A8" s="3" t="s">
        <v>6</v>
      </c>
      <c r="B8" s="4">
        <f>185016.41+1890.93+1293.48</f>
        <v>188200.82</v>
      </c>
    </row>
    <row r="9" spans="1:2" ht="47.25" x14ac:dyDescent="0.25">
      <c r="A9" s="3" t="s">
        <v>7</v>
      </c>
      <c r="B9" s="4">
        <v>0</v>
      </c>
    </row>
    <row r="10" spans="1:2" ht="94.5" x14ac:dyDescent="0.25">
      <c r="A10" s="3" t="s">
        <v>8</v>
      </c>
      <c r="B10" s="4">
        <f>76835.37+830.45+1236.49</f>
        <v>78902.31</v>
      </c>
    </row>
    <row r="11" spans="1:2" ht="31.5" x14ac:dyDescent="0.25">
      <c r="A11" s="3" t="s">
        <v>9</v>
      </c>
      <c r="B11" s="4">
        <v>1031.81</v>
      </c>
    </row>
    <row r="12" spans="1:2" ht="63" x14ac:dyDescent="0.25">
      <c r="A12" s="3" t="s">
        <v>42</v>
      </c>
      <c r="B12" s="4">
        <f>44753.67+1625.53</f>
        <v>46379.199999999997</v>
      </c>
    </row>
    <row r="13" spans="1:2" ht="47.25" x14ac:dyDescent="0.25">
      <c r="A13" s="3" t="s">
        <v>11</v>
      </c>
      <c r="B13" s="4">
        <v>33446.620000000003</v>
      </c>
    </row>
    <row r="14" spans="1:2" ht="31.5" x14ac:dyDescent="0.25">
      <c r="A14" s="3" t="s">
        <v>12</v>
      </c>
      <c r="B14" s="4">
        <f>1669.01+982.35</f>
        <v>2651.36</v>
      </c>
    </row>
    <row r="15" spans="1:2" ht="47.25" x14ac:dyDescent="0.25">
      <c r="A15" s="3" t="s">
        <v>13</v>
      </c>
      <c r="B15" s="4">
        <f>378.49+33.72</f>
        <v>412.21000000000004</v>
      </c>
    </row>
    <row r="16" spans="1:2" ht="47.25" x14ac:dyDescent="0.25">
      <c r="A16" s="3" t="s">
        <v>14</v>
      </c>
      <c r="B16" s="4">
        <f>455.85+791.41+0.1</f>
        <v>1247.3599999999999</v>
      </c>
    </row>
    <row r="17" spans="1:2" ht="47.25" x14ac:dyDescent="0.25">
      <c r="A17" s="3" t="s">
        <v>15</v>
      </c>
      <c r="B17" s="4">
        <f>235.84+2.6+40.49</f>
        <v>278.93</v>
      </c>
    </row>
    <row r="18" spans="1:2" ht="126" x14ac:dyDescent="0.25">
      <c r="A18" s="3" t="s">
        <v>16</v>
      </c>
      <c r="B18" s="4">
        <f>3594.03+30+8.87</f>
        <v>3632.9</v>
      </c>
    </row>
    <row r="19" spans="1:2" ht="157.5" x14ac:dyDescent="0.25">
      <c r="A19" s="3" t="s">
        <v>17</v>
      </c>
      <c r="B19" s="4">
        <v>189.3</v>
      </c>
    </row>
    <row r="20" spans="1:2" ht="63" x14ac:dyDescent="0.25">
      <c r="A20" s="6" t="s">
        <v>18</v>
      </c>
      <c r="B20" s="4">
        <f>B8-B9-B10-B11-B12-B13-B14-B15-B16-B17-B18-B19</f>
        <v>20028.820000000011</v>
      </c>
    </row>
    <row r="21" spans="1:2" ht="110.25" x14ac:dyDescent="0.25">
      <c r="A21" s="3" t="s">
        <v>19</v>
      </c>
      <c r="B21" s="4" t="s">
        <v>20</v>
      </c>
    </row>
    <row r="22" spans="1:2" ht="78.75" x14ac:dyDescent="0.25">
      <c r="A22" s="3" t="s">
        <v>21</v>
      </c>
      <c r="B22" s="4">
        <f>B23+B24</f>
        <v>0</v>
      </c>
    </row>
    <row r="23" spans="1:2" ht="15.75" x14ac:dyDescent="0.25">
      <c r="A23" s="22" t="s">
        <v>22</v>
      </c>
      <c r="B23" s="4">
        <v>0</v>
      </c>
    </row>
    <row r="24" spans="1:2" ht="15.75" x14ac:dyDescent="0.25">
      <c r="A24" s="22" t="s">
        <v>23</v>
      </c>
      <c r="B24" s="4">
        <v>0</v>
      </c>
    </row>
    <row r="25" spans="1:2" ht="47.25" x14ac:dyDescent="0.25">
      <c r="A25" s="3" t="s">
        <v>24</v>
      </c>
      <c r="B25" s="4">
        <f>B7-B8</f>
        <v>-157544.13</v>
      </c>
    </row>
    <row r="26" spans="1:2" ht="94.5" x14ac:dyDescent="0.25">
      <c r="A26" s="3" t="s">
        <v>25</v>
      </c>
      <c r="B26" s="8" t="s">
        <v>47</v>
      </c>
    </row>
    <row r="27" spans="1:2" ht="15.75" x14ac:dyDescent="0.25">
      <c r="A27" s="3" t="s">
        <v>27</v>
      </c>
      <c r="B27" s="4">
        <f>33699.15+318.44+191.76</f>
        <v>34209.350000000006</v>
      </c>
    </row>
    <row r="28" spans="1:2" ht="15.75" x14ac:dyDescent="0.25">
      <c r="A28" s="3" t="s">
        <v>28</v>
      </c>
      <c r="B28" s="4">
        <v>0</v>
      </c>
    </row>
    <row r="29" spans="1:2" ht="31.5" x14ac:dyDescent="0.25">
      <c r="A29" s="3" t="s">
        <v>29</v>
      </c>
      <c r="B29" s="4">
        <v>32302.268479999999</v>
      </c>
    </row>
    <row r="30" spans="1:2" ht="63" x14ac:dyDescent="0.25">
      <c r="A30" s="3" t="s">
        <v>30</v>
      </c>
      <c r="B30" s="4">
        <f>3084.51+138.95+296.61</f>
        <v>3520.07</v>
      </c>
    </row>
    <row r="31" spans="1:2" ht="15.75" x14ac:dyDescent="0.25">
      <c r="A31" s="3" t="s">
        <v>31</v>
      </c>
      <c r="B31" s="9">
        <v>0.55110000000000003</v>
      </c>
    </row>
    <row r="32" spans="1:2" ht="31.5" x14ac:dyDescent="0.25">
      <c r="A32" s="3" t="s">
        <v>51</v>
      </c>
      <c r="B32" s="4">
        <f>54.4+2.03</f>
        <v>56.43</v>
      </c>
    </row>
    <row r="33" spans="1:2" ht="47.25" x14ac:dyDescent="0.25">
      <c r="A33" s="3" t="s">
        <v>33</v>
      </c>
      <c r="B33" s="10">
        <v>0.11700000000000001</v>
      </c>
    </row>
    <row r="34" spans="1:2" ht="47.25" x14ac:dyDescent="0.25">
      <c r="A34" s="3" t="s">
        <v>34</v>
      </c>
      <c r="B34" s="9">
        <f>(440.15734+15.98261+412.36+3.09+2.73+1.8462+0.11)/(3084.51+138.95+296.61)</f>
        <v>0.24893713761374064</v>
      </c>
    </row>
    <row r="35" spans="1:2" ht="63" x14ac:dyDescent="0.25">
      <c r="A35" s="3" t="s">
        <v>35</v>
      </c>
      <c r="B35" s="4" t="s">
        <v>36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7" sqref="B7:B31"/>
    </sheetView>
  </sheetViews>
  <sheetFormatPr defaultRowHeight="15.75" x14ac:dyDescent="0.25"/>
  <cols>
    <col min="1" max="1" width="44.14062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68</v>
      </c>
      <c r="B4" s="25"/>
    </row>
    <row r="5" spans="1:2" x14ac:dyDescent="0.25">
      <c r="A5" s="25" t="s">
        <v>38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80665.168359999996</v>
      </c>
    </row>
    <row r="8" spans="1:2" ht="47.25" x14ac:dyDescent="0.25">
      <c r="A8" s="3" t="s">
        <v>39</v>
      </c>
      <c r="B8" s="4">
        <v>116213.27208000002</v>
      </c>
    </row>
    <row r="9" spans="1:2" ht="47.25" x14ac:dyDescent="0.25">
      <c r="A9" s="3" t="s">
        <v>40</v>
      </c>
      <c r="B9" s="4">
        <v>0</v>
      </c>
    </row>
    <row r="10" spans="1:2" ht="94.5" x14ac:dyDescent="0.25">
      <c r="A10" s="3" t="s">
        <v>41</v>
      </c>
      <c r="B10" s="4">
        <v>3716.4785899999997</v>
      </c>
    </row>
    <row r="11" spans="1:2" ht="31.5" x14ac:dyDescent="0.25">
      <c r="A11" s="3" t="s">
        <v>9</v>
      </c>
      <c r="B11" s="4">
        <v>13.624419999999999</v>
      </c>
    </row>
    <row r="12" spans="1:2" ht="63" x14ac:dyDescent="0.25">
      <c r="A12" s="3" t="s">
        <v>42</v>
      </c>
      <c r="B12" s="4">
        <f>52283.09+313.46</f>
        <v>52596.549999999996</v>
      </c>
    </row>
    <row r="13" spans="1:2" ht="47.25" x14ac:dyDescent="0.25">
      <c r="A13" s="3" t="s">
        <v>11</v>
      </c>
      <c r="B13" s="4">
        <v>26619</v>
      </c>
    </row>
    <row r="14" spans="1:2" ht="31.5" x14ac:dyDescent="0.25">
      <c r="A14" s="3" t="s">
        <v>12</v>
      </c>
      <c r="B14" s="4">
        <v>1769.5369900000001</v>
      </c>
    </row>
    <row r="15" spans="1:2" ht="47.25" x14ac:dyDescent="0.25">
      <c r="A15" s="3" t="s">
        <v>13</v>
      </c>
      <c r="B15" s="4">
        <v>300.36005999999998</v>
      </c>
    </row>
    <row r="16" spans="1:2" ht="47.25" x14ac:dyDescent="0.25">
      <c r="A16" s="3" t="s">
        <v>43</v>
      </c>
      <c r="B16" s="4">
        <v>1643.89</v>
      </c>
    </row>
    <row r="17" spans="1:2" ht="47.25" x14ac:dyDescent="0.25">
      <c r="A17" s="3" t="s">
        <v>15</v>
      </c>
      <c r="B17" s="4">
        <v>270.93</v>
      </c>
    </row>
    <row r="18" spans="1:2" ht="126" x14ac:dyDescent="0.25">
      <c r="A18" s="3" t="s">
        <v>16</v>
      </c>
      <c r="B18" s="4">
        <v>771.9066600000001</v>
      </c>
    </row>
    <row r="19" spans="1:2" ht="157.5" x14ac:dyDescent="0.25">
      <c r="A19" s="3" t="s">
        <v>17</v>
      </c>
      <c r="B19" s="4">
        <v>67.767470000000003</v>
      </c>
    </row>
    <row r="20" spans="1:2" ht="57.75" customHeight="1" x14ac:dyDescent="0.25">
      <c r="A20" s="13" t="s">
        <v>44</v>
      </c>
      <c r="B20" s="4">
        <f>B8-B9-B10-B11-B12-B13-B14-B15-B16-B17-B18-B19</f>
        <v>28443.227890000038</v>
      </c>
    </row>
    <row r="21" spans="1:2" ht="78" customHeight="1" x14ac:dyDescent="0.25">
      <c r="A21" s="3" t="s">
        <v>19</v>
      </c>
      <c r="B21" s="4" t="s">
        <v>20</v>
      </c>
    </row>
    <row r="22" spans="1:2" ht="47.25" x14ac:dyDescent="0.25">
      <c r="A22" s="3" t="s">
        <v>45</v>
      </c>
      <c r="B22" s="4">
        <f>B7-B8</f>
        <v>-35548.103720000028</v>
      </c>
    </row>
    <row r="23" spans="1:2" ht="78.75" x14ac:dyDescent="0.25">
      <c r="A23" s="3" t="s">
        <v>21</v>
      </c>
      <c r="B23" s="4">
        <f>B24+B25</f>
        <v>0</v>
      </c>
    </row>
    <row r="24" spans="1:2" x14ac:dyDescent="0.25">
      <c r="A24" s="24" t="s">
        <v>22</v>
      </c>
      <c r="B24" s="4">
        <v>0</v>
      </c>
    </row>
    <row r="25" spans="1:2" x14ac:dyDescent="0.25">
      <c r="A25" s="24" t="s">
        <v>23</v>
      </c>
      <c r="B25" s="4">
        <v>0</v>
      </c>
    </row>
    <row r="26" spans="1:2" ht="47.25" x14ac:dyDescent="0.25">
      <c r="A26" s="3" t="s">
        <v>46</v>
      </c>
      <c r="B26" s="4">
        <f>B7-B8</f>
        <v>-35548.103720000028</v>
      </c>
    </row>
    <row r="27" spans="1:2" ht="110.25" x14ac:dyDescent="0.25">
      <c r="A27" s="3" t="s">
        <v>25</v>
      </c>
      <c r="B27" s="8" t="s">
        <v>26</v>
      </c>
    </row>
    <row r="28" spans="1:2" ht="47.25" x14ac:dyDescent="0.25">
      <c r="A28" s="3" t="s">
        <v>48</v>
      </c>
      <c r="B28" s="4">
        <v>2090.1567799999998</v>
      </c>
    </row>
    <row r="29" spans="1:2" ht="63" x14ac:dyDescent="0.25">
      <c r="A29" s="3" t="s">
        <v>49</v>
      </c>
      <c r="B29" s="4" t="s">
        <v>36</v>
      </c>
    </row>
    <row r="30" spans="1:2" ht="31.5" x14ac:dyDescent="0.25">
      <c r="A30" s="3" t="s">
        <v>50</v>
      </c>
      <c r="B30" s="4">
        <v>0</v>
      </c>
    </row>
    <row r="31" spans="1:2" ht="31.5" x14ac:dyDescent="0.25">
      <c r="A31" s="3" t="s">
        <v>51</v>
      </c>
      <c r="B31" s="4">
        <f>61.6+0.4</f>
        <v>62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25" zoomScale="90" zoomScaleNormal="90" workbookViewId="0">
      <selection activeCell="E14" sqref="E14"/>
    </sheetView>
  </sheetViews>
  <sheetFormatPr defaultRowHeight="15" x14ac:dyDescent="0.25"/>
  <cols>
    <col min="1" max="1" width="51.28515625" bestFit="1" customWidth="1"/>
    <col min="2" max="2" width="42.140625" style="11" customWidth="1"/>
  </cols>
  <sheetData>
    <row r="1" spans="1:2" ht="15.75" x14ac:dyDescent="0.25">
      <c r="A1" s="25" t="s">
        <v>0</v>
      </c>
      <c r="B1" s="25"/>
    </row>
    <row r="2" spans="1:2" ht="15.75" x14ac:dyDescent="0.25">
      <c r="A2" s="25" t="s">
        <v>1</v>
      </c>
      <c r="B2" s="25"/>
    </row>
    <row r="3" spans="1:2" ht="15.75" x14ac:dyDescent="0.25">
      <c r="A3" s="25" t="s">
        <v>2</v>
      </c>
      <c r="B3" s="25"/>
    </row>
    <row r="4" spans="1:2" ht="15.75" x14ac:dyDescent="0.25">
      <c r="A4" s="25" t="s">
        <v>62</v>
      </c>
      <c r="B4" s="25"/>
    </row>
    <row r="5" spans="1:2" ht="15.75" x14ac:dyDescent="0.25">
      <c r="A5" s="25" t="s">
        <v>4</v>
      </c>
      <c r="B5" s="25"/>
    </row>
    <row r="6" spans="1:2" ht="15.75" x14ac:dyDescent="0.25">
      <c r="A6" s="1"/>
      <c r="B6" s="2"/>
    </row>
    <row r="7" spans="1:2" ht="31.5" x14ac:dyDescent="0.25">
      <c r="A7" s="3" t="s">
        <v>5</v>
      </c>
      <c r="B7" s="4">
        <v>6781.6924216000007</v>
      </c>
    </row>
    <row r="8" spans="1:2" ht="47.25" x14ac:dyDescent="0.25">
      <c r="A8" s="3" t="s">
        <v>6</v>
      </c>
      <c r="B8" s="4">
        <v>2948.5441900000005</v>
      </c>
    </row>
    <row r="9" spans="1:2" ht="47.25" x14ac:dyDescent="0.25">
      <c r="A9" s="3" t="s">
        <v>7</v>
      </c>
      <c r="B9" s="4">
        <v>0</v>
      </c>
    </row>
    <row r="10" spans="1:2" ht="78.75" x14ac:dyDescent="0.25">
      <c r="A10" s="3" t="s">
        <v>8</v>
      </c>
      <c r="B10" s="4">
        <v>1415.7765000000002</v>
      </c>
    </row>
    <row r="11" spans="1:2" ht="31.5" x14ac:dyDescent="0.25">
      <c r="A11" s="3" t="s">
        <v>9</v>
      </c>
      <c r="B11" s="4">
        <v>8.1652899999999988</v>
      </c>
    </row>
    <row r="12" spans="1:2" ht="47.25" x14ac:dyDescent="0.25">
      <c r="A12" s="19" t="s">
        <v>63</v>
      </c>
      <c r="B12" s="4">
        <v>8064.91</v>
      </c>
    </row>
    <row r="13" spans="1:2" ht="47.25" x14ac:dyDescent="0.25">
      <c r="A13" s="3" t="s">
        <v>11</v>
      </c>
      <c r="B13" s="4">
        <v>2352.61</v>
      </c>
    </row>
    <row r="14" spans="1:2" ht="31.5" x14ac:dyDescent="0.25">
      <c r="A14" s="3" t="s">
        <v>12</v>
      </c>
      <c r="B14" s="4">
        <v>21.4223</v>
      </c>
    </row>
    <row r="15" spans="1:2" ht="47.25" x14ac:dyDescent="0.25">
      <c r="A15" s="3" t="s">
        <v>13</v>
      </c>
      <c r="B15" s="4">
        <v>473.31675999999999</v>
      </c>
    </row>
    <row r="16" spans="1:2" ht="47.25" x14ac:dyDescent="0.25">
      <c r="A16" s="3" t="s">
        <v>14</v>
      </c>
      <c r="B16" s="4">
        <v>27.95</v>
      </c>
    </row>
    <row r="17" spans="1:2" ht="47.25" x14ac:dyDescent="0.25">
      <c r="A17" s="3" t="s">
        <v>15</v>
      </c>
      <c r="B17" s="4">
        <v>4.97</v>
      </c>
    </row>
    <row r="18" spans="1:2" ht="110.25" x14ac:dyDescent="0.25">
      <c r="A18" s="3" t="s">
        <v>16</v>
      </c>
      <c r="B18" s="4">
        <v>4.2283099999999996</v>
      </c>
    </row>
    <row r="19" spans="1:2" ht="141.75" x14ac:dyDescent="0.25">
      <c r="A19" s="3" t="s">
        <v>17</v>
      </c>
      <c r="B19" s="4">
        <v>0.30825999999999998</v>
      </c>
    </row>
    <row r="20" spans="1:2" ht="47.25" x14ac:dyDescent="0.25">
      <c r="A20" s="6" t="s">
        <v>18</v>
      </c>
      <c r="B20" s="4">
        <f>B8-B9-B10-B11-B12-B13-B14-B15-B16-B17-B18-B19</f>
        <v>-9425.113229999999</v>
      </c>
    </row>
    <row r="21" spans="1:2" ht="78.75" x14ac:dyDescent="0.25">
      <c r="A21" s="3" t="s">
        <v>19</v>
      </c>
      <c r="B21" s="4" t="s">
        <v>20</v>
      </c>
    </row>
    <row r="22" spans="1:2" ht="63" x14ac:dyDescent="0.25">
      <c r="A22" s="3" t="s">
        <v>21</v>
      </c>
      <c r="B22" s="4">
        <f>B23+B24</f>
        <v>0</v>
      </c>
    </row>
    <row r="23" spans="1:2" ht="15.75" x14ac:dyDescent="0.25">
      <c r="A23" s="7" t="s">
        <v>22</v>
      </c>
      <c r="B23" s="4">
        <v>0</v>
      </c>
    </row>
    <row r="24" spans="1:2" ht="15.75" x14ac:dyDescent="0.25">
      <c r="A24" s="7" t="s">
        <v>23</v>
      </c>
      <c r="B24" s="4">
        <v>0</v>
      </c>
    </row>
    <row r="25" spans="1:2" ht="47.25" x14ac:dyDescent="0.25">
      <c r="A25" s="3" t="s">
        <v>24</v>
      </c>
      <c r="B25" s="4">
        <f>B7-B8</f>
        <v>3833.1482316000001</v>
      </c>
    </row>
    <row r="26" spans="1:2" ht="94.5" x14ac:dyDescent="0.25">
      <c r="A26" s="3" t="s">
        <v>25</v>
      </c>
      <c r="B26" s="8" t="s">
        <v>47</v>
      </c>
    </row>
    <row r="27" spans="1:2" ht="15.75" x14ac:dyDescent="0.25">
      <c r="A27" s="3" t="s">
        <v>27</v>
      </c>
      <c r="B27" s="4">
        <v>456.64499999999998</v>
      </c>
    </row>
    <row r="28" spans="1:2" ht="15.75" x14ac:dyDescent="0.25">
      <c r="A28" s="3" t="s">
        <v>28</v>
      </c>
      <c r="B28" s="4">
        <v>0</v>
      </c>
    </row>
    <row r="29" spans="1:2" ht="31.5" x14ac:dyDescent="0.25">
      <c r="A29" s="3" t="s">
        <v>29</v>
      </c>
      <c r="B29" s="4">
        <v>0</v>
      </c>
    </row>
    <row r="30" spans="1:2" ht="63" x14ac:dyDescent="0.25">
      <c r="A30" s="3" t="s">
        <v>30</v>
      </c>
      <c r="B30" s="4">
        <v>168.937961</v>
      </c>
    </row>
    <row r="31" spans="1:2" ht="15.75" x14ac:dyDescent="0.25">
      <c r="A31" s="3" t="s">
        <v>31</v>
      </c>
      <c r="B31" s="9">
        <v>0.60866358626470307</v>
      </c>
    </row>
    <row r="32" spans="1:2" ht="31.5" x14ac:dyDescent="0.25">
      <c r="A32" s="3" t="s">
        <v>51</v>
      </c>
      <c r="B32" s="4">
        <v>9.9</v>
      </c>
    </row>
    <row r="33" spans="1:2" ht="31.5" x14ac:dyDescent="0.25">
      <c r="A33" s="3" t="s">
        <v>33</v>
      </c>
      <c r="B33" s="10">
        <v>0.79500000000000004</v>
      </c>
    </row>
    <row r="34" spans="1:2" ht="47.25" x14ac:dyDescent="0.25">
      <c r="A34" s="3" t="s">
        <v>34</v>
      </c>
      <c r="B34" s="9">
        <f>(15+3.9)/B30</f>
        <v>0.11187538838591758</v>
      </c>
    </row>
    <row r="35" spans="1:2" ht="47.25" x14ac:dyDescent="0.25">
      <c r="A35" s="3" t="s">
        <v>35</v>
      </c>
      <c r="B35" s="4" t="s">
        <v>36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2" workbookViewId="0">
      <selection activeCell="B22" sqref="B22"/>
    </sheetView>
  </sheetViews>
  <sheetFormatPr defaultRowHeight="15.75" x14ac:dyDescent="0.25"/>
  <cols>
    <col min="1" max="1" width="44.14062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62</v>
      </c>
      <c r="B4" s="25"/>
    </row>
    <row r="5" spans="1:2" x14ac:dyDescent="0.25">
      <c r="A5" s="25" t="s">
        <v>38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10153.309669999999</v>
      </c>
    </row>
    <row r="8" spans="1:2" ht="47.25" x14ac:dyDescent="0.25">
      <c r="A8" s="3" t="s">
        <v>39</v>
      </c>
      <c r="B8" s="4">
        <v>7681.9595400000017</v>
      </c>
    </row>
    <row r="9" spans="1:2" ht="47.25" x14ac:dyDescent="0.25">
      <c r="A9" s="3" t="s">
        <v>40</v>
      </c>
      <c r="B9" s="4">
        <v>0</v>
      </c>
    </row>
    <row r="10" spans="1:2" ht="94.5" x14ac:dyDescent="0.25">
      <c r="A10" s="3" t="s">
        <v>41</v>
      </c>
      <c r="B10" s="4">
        <v>708.27582000000007</v>
      </c>
    </row>
    <row r="11" spans="1:2" ht="31.5" x14ac:dyDescent="0.25">
      <c r="A11" s="3" t="s">
        <v>9</v>
      </c>
      <c r="B11" s="4">
        <v>0</v>
      </c>
    </row>
    <row r="12" spans="1:2" ht="47.25" x14ac:dyDescent="0.25">
      <c r="A12" s="3" t="s">
        <v>56</v>
      </c>
      <c r="B12" s="4">
        <v>8017.4</v>
      </c>
    </row>
    <row r="13" spans="1:2" ht="47.25" x14ac:dyDescent="0.25">
      <c r="A13" s="3" t="s">
        <v>11</v>
      </c>
      <c r="B13" s="4">
        <v>0</v>
      </c>
    </row>
    <row r="14" spans="1:2" ht="31.5" x14ac:dyDescent="0.25">
      <c r="A14" s="3" t="s">
        <v>12</v>
      </c>
      <c r="B14" s="4">
        <v>61.244189999999996</v>
      </c>
    </row>
    <row r="15" spans="1:2" ht="47.25" x14ac:dyDescent="0.25">
      <c r="A15" s="3" t="s">
        <v>13</v>
      </c>
      <c r="B15" s="4">
        <v>6133.8352300000006</v>
      </c>
    </row>
    <row r="16" spans="1:2" ht="47.25" x14ac:dyDescent="0.25">
      <c r="A16" s="3" t="s">
        <v>43</v>
      </c>
      <c r="B16" s="4">
        <v>50.35</v>
      </c>
    </row>
    <row r="17" spans="1:2" ht="47.25" x14ac:dyDescent="0.25">
      <c r="A17" s="3" t="s">
        <v>15</v>
      </c>
      <c r="B17" s="4">
        <v>2.4700000000000002</v>
      </c>
    </row>
    <row r="18" spans="1:2" ht="126" x14ac:dyDescent="0.25">
      <c r="A18" s="3" t="s">
        <v>16</v>
      </c>
      <c r="B18" s="4">
        <v>5.9395999999999995</v>
      </c>
    </row>
    <row r="19" spans="1:2" ht="157.5" x14ac:dyDescent="0.25">
      <c r="A19" s="3" t="s">
        <v>17</v>
      </c>
      <c r="B19" s="4">
        <v>0.1374999999999999</v>
      </c>
    </row>
    <row r="20" spans="1:2" ht="57.75" customHeight="1" x14ac:dyDescent="0.25">
      <c r="A20" s="13" t="s">
        <v>44</v>
      </c>
      <c r="B20" s="4">
        <f>B8-B9-B10-B11-B12-B13-B14-B15-B16-B17-B18-B19</f>
        <v>-7297.6927999999989</v>
      </c>
    </row>
    <row r="21" spans="1:2" ht="78" customHeight="1" x14ac:dyDescent="0.25">
      <c r="A21" s="3" t="s">
        <v>19</v>
      </c>
      <c r="B21" s="4" t="s">
        <v>20</v>
      </c>
    </row>
    <row r="22" spans="1:2" ht="47.25" x14ac:dyDescent="0.25">
      <c r="A22" s="3" t="s">
        <v>45</v>
      </c>
      <c r="B22" s="4">
        <f>B7-B8</f>
        <v>2471.3501299999971</v>
      </c>
    </row>
    <row r="23" spans="1:2" ht="78.75" x14ac:dyDescent="0.25">
      <c r="A23" s="3" t="s">
        <v>21</v>
      </c>
      <c r="B23" s="4">
        <f>B24+B25</f>
        <v>0</v>
      </c>
    </row>
    <row r="24" spans="1:2" x14ac:dyDescent="0.25">
      <c r="A24" s="3" t="s">
        <v>64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ht="47.25" x14ac:dyDescent="0.25">
      <c r="A26" s="3" t="s">
        <v>46</v>
      </c>
      <c r="B26" s="4" t="s">
        <v>20</v>
      </c>
    </row>
    <row r="27" spans="1:2" ht="110.25" x14ac:dyDescent="0.25">
      <c r="A27" s="3" t="s">
        <v>25</v>
      </c>
      <c r="B27" s="8" t="s">
        <v>26</v>
      </c>
    </row>
    <row r="28" spans="1:2" ht="47.25" x14ac:dyDescent="0.25">
      <c r="A28" s="3" t="s">
        <v>48</v>
      </c>
      <c r="B28" s="15">
        <v>112.44399000000001</v>
      </c>
    </row>
    <row r="29" spans="1:2" ht="63" x14ac:dyDescent="0.25">
      <c r="A29" s="3" t="s">
        <v>49</v>
      </c>
      <c r="B29" s="4">
        <v>0</v>
      </c>
    </row>
    <row r="30" spans="1:2" ht="31.5" x14ac:dyDescent="0.25">
      <c r="A30" s="3" t="s">
        <v>50</v>
      </c>
      <c r="B30" s="15">
        <v>112.44399000000001</v>
      </c>
    </row>
    <row r="31" spans="1:2" ht="31.5" x14ac:dyDescent="0.25">
      <c r="A31" s="3" t="s">
        <v>51</v>
      </c>
      <c r="B31" s="4">
        <v>8.91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14" sqref="E14"/>
    </sheetView>
  </sheetViews>
  <sheetFormatPr defaultRowHeight="15.75" x14ac:dyDescent="0.25"/>
  <cols>
    <col min="1" max="1" width="44.140625" style="12" customWidth="1"/>
    <col min="2" max="2" width="42.7109375" style="16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55</v>
      </c>
      <c r="B4" s="25"/>
    </row>
    <row r="5" spans="1:2" x14ac:dyDescent="0.25">
      <c r="A5" s="1"/>
    </row>
    <row r="6" spans="1:2" ht="31.5" x14ac:dyDescent="0.25">
      <c r="A6" s="3" t="s">
        <v>5</v>
      </c>
      <c r="B6" s="4">
        <v>1396.86934</v>
      </c>
    </row>
    <row r="7" spans="1:2" ht="47.25" x14ac:dyDescent="0.25">
      <c r="A7" s="3" t="s">
        <v>39</v>
      </c>
      <c r="B7" s="4">
        <v>70.227930000000001</v>
      </c>
    </row>
    <row r="8" spans="1:2" ht="47.25" x14ac:dyDescent="0.25">
      <c r="A8" s="3" t="s">
        <v>40</v>
      </c>
      <c r="B8" s="4">
        <v>0</v>
      </c>
    </row>
    <row r="9" spans="1:2" ht="94.5" x14ac:dyDescent="0.25">
      <c r="A9" s="3" t="s">
        <v>41</v>
      </c>
      <c r="B9" s="4">
        <v>0</v>
      </c>
    </row>
    <row r="10" spans="1:2" ht="31.5" x14ac:dyDescent="0.25">
      <c r="A10" s="3" t="s">
        <v>9</v>
      </c>
      <c r="B10" s="4">
        <v>0</v>
      </c>
    </row>
    <row r="11" spans="1:2" ht="47.25" x14ac:dyDescent="0.25">
      <c r="A11" s="3" t="s">
        <v>56</v>
      </c>
      <c r="B11" s="4">
        <v>0</v>
      </c>
    </row>
    <row r="12" spans="1:2" ht="47.25" x14ac:dyDescent="0.25">
      <c r="A12" s="3" t="s">
        <v>11</v>
      </c>
      <c r="B12" s="4">
        <f>676.19+190.9</f>
        <v>867.09</v>
      </c>
    </row>
    <row r="13" spans="1:2" ht="31.5" x14ac:dyDescent="0.25">
      <c r="A13" s="3" t="s">
        <v>12</v>
      </c>
      <c r="B13" s="4">
        <v>51.803400000000003</v>
      </c>
    </row>
    <row r="14" spans="1:2" ht="47.25" x14ac:dyDescent="0.25">
      <c r="A14" s="3" t="s">
        <v>13</v>
      </c>
      <c r="B14" s="4">
        <v>0</v>
      </c>
    </row>
    <row r="15" spans="1:2" ht="47.25" x14ac:dyDescent="0.25">
      <c r="A15" s="3" t="s">
        <v>43</v>
      </c>
      <c r="B15" s="4">
        <v>0</v>
      </c>
    </row>
    <row r="16" spans="1:2" ht="47.25" x14ac:dyDescent="0.25">
      <c r="A16" s="3" t="s">
        <v>15</v>
      </c>
      <c r="B16" s="4">
        <v>0</v>
      </c>
    </row>
    <row r="17" spans="1:2" ht="126" x14ac:dyDescent="0.25">
      <c r="A17" s="3" t="s">
        <v>16</v>
      </c>
      <c r="B17" s="4">
        <v>18.424530000000001</v>
      </c>
    </row>
    <row r="18" spans="1:2" ht="157.5" x14ac:dyDescent="0.25">
      <c r="A18" s="3" t="s">
        <v>17</v>
      </c>
      <c r="B18" s="4">
        <v>0</v>
      </c>
    </row>
    <row r="19" spans="1:2" ht="57.75" customHeight="1" x14ac:dyDescent="0.25">
      <c r="A19" s="13" t="s">
        <v>44</v>
      </c>
      <c r="B19" s="4">
        <f>B7-B8-B9-B10-B11-B12-B13-B14-B15-B16-B17-B18</f>
        <v>-867.09</v>
      </c>
    </row>
    <row r="20" spans="1:2" ht="78" customHeight="1" x14ac:dyDescent="0.25">
      <c r="A20" s="3" t="s">
        <v>19</v>
      </c>
      <c r="B20" s="4"/>
    </row>
    <row r="21" spans="1:2" ht="47.25" x14ac:dyDescent="0.25">
      <c r="A21" s="3" t="s">
        <v>45</v>
      </c>
      <c r="B21" s="4">
        <f>B6-B7</f>
        <v>1326.64141</v>
      </c>
    </row>
    <row r="22" spans="1:2" ht="78.75" x14ac:dyDescent="0.25">
      <c r="A22" s="3" t="s">
        <v>21</v>
      </c>
      <c r="B22" s="4">
        <f>B23+B24</f>
        <v>0</v>
      </c>
    </row>
    <row r="23" spans="1:2" x14ac:dyDescent="0.25">
      <c r="A23" s="7" t="s">
        <v>22</v>
      </c>
      <c r="B23" s="4">
        <v>0</v>
      </c>
    </row>
    <row r="24" spans="1:2" x14ac:dyDescent="0.25">
      <c r="A24" s="7" t="s">
        <v>23</v>
      </c>
      <c r="B24" s="4">
        <v>0</v>
      </c>
    </row>
    <row r="25" spans="1:2" ht="47.25" x14ac:dyDescent="0.25">
      <c r="A25" s="3" t="s">
        <v>46</v>
      </c>
      <c r="B25" s="4" t="s">
        <v>20</v>
      </c>
    </row>
    <row r="26" spans="1:2" ht="110.25" x14ac:dyDescent="0.25">
      <c r="A26" s="3" t="s">
        <v>25</v>
      </c>
      <c r="B26" s="8" t="s">
        <v>26</v>
      </c>
    </row>
    <row r="27" spans="1:2" ht="47.25" x14ac:dyDescent="0.25">
      <c r="A27" s="3" t="s">
        <v>48</v>
      </c>
      <c r="B27" s="15">
        <v>92.483010000000007</v>
      </c>
    </row>
    <row r="28" spans="1:2" ht="63" x14ac:dyDescent="0.25">
      <c r="A28" s="3" t="s">
        <v>49</v>
      </c>
      <c r="B28" s="4">
        <v>0</v>
      </c>
    </row>
    <row r="29" spans="1:2" ht="31.5" x14ac:dyDescent="0.25">
      <c r="A29" s="3" t="s">
        <v>50</v>
      </c>
      <c r="B29" s="15">
        <v>92.483010000000007</v>
      </c>
    </row>
    <row r="30" spans="1:2" ht="31.5" x14ac:dyDescent="0.25">
      <c r="A30" s="3" t="s">
        <v>51</v>
      </c>
      <c r="B30" s="15">
        <v>0</v>
      </c>
    </row>
  </sheetData>
  <mergeCells count="4">
    <mergeCell ref="A1:B1"/>
    <mergeCell ref="A2:B2"/>
    <mergeCell ref="A3:B3"/>
    <mergeCell ref="A4:B4"/>
  </mergeCells>
  <hyperlinks>
    <hyperlink ref="A19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14" sqref="E14"/>
    </sheetView>
  </sheetViews>
  <sheetFormatPr defaultRowHeight="15.75" x14ac:dyDescent="0.25"/>
  <cols>
    <col min="1" max="1" width="50.14062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52</v>
      </c>
      <c r="B4" s="25"/>
    </row>
    <row r="5" spans="1:2" x14ac:dyDescent="0.25">
      <c r="A5" s="25" t="s">
        <v>53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4373.8295400000006</v>
      </c>
    </row>
    <row r="8" spans="1:2" ht="47.25" x14ac:dyDescent="0.25">
      <c r="A8" s="3" t="s">
        <v>39</v>
      </c>
      <c r="B8" s="4">
        <v>1731.5400900000002</v>
      </c>
    </row>
    <row r="9" spans="1:2" ht="47.25" x14ac:dyDescent="0.25">
      <c r="A9" s="3" t="s">
        <v>40</v>
      </c>
      <c r="B9" s="4">
        <v>0</v>
      </c>
    </row>
    <row r="10" spans="1:2" ht="78.75" x14ac:dyDescent="0.25">
      <c r="A10" s="3" t="s">
        <v>41</v>
      </c>
      <c r="B10" s="4">
        <v>142.28800000000001</v>
      </c>
    </row>
    <row r="11" spans="1:2" ht="31.5" x14ac:dyDescent="0.25">
      <c r="A11" s="3" t="s">
        <v>9</v>
      </c>
      <c r="B11" s="4">
        <v>0</v>
      </c>
    </row>
    <row r="12" spans="1:2" ht="47.25" customHeight="1" x14ac:dyDescent="0.25">
      <c r="A12" s="14" t="s">
        <v>54</v>
      </c>
      <c r="B12" s="4">
        <f>1886.3+530.7</f>
        <v>2417</v>
      </c>
    </row>
    <row r="13" spans="1:2" ht="47.25" x14ac:dyDescent="0.25">
      <c r="A13" s="3" t="s">
        <v>11</v>
      </c>
      <c r="B13" s="4">
        <f>671.9+182.3</f>
        <v>854.2</v>
      </c>
    </row>
    <row r="14" spans="1:2" ht="31.5" x14ac:dyDescent="0.25">
      <c r="A14" s="3" t="s">
        <v>12</v>
      </c>
      <c r="B14" s="4">
        <v>355.85880000000003</v>
      </c>
    </row>
    <row r="15" spans="1:2" ht="47.25" x14ac:dyDescent="0.25">
      <c r="A15" s="3" t="s">
        <v>13</v>
      </c>
      <c r="B15" s="4">
        <v>28.6401</v>
      </c>
    </row>
    <row r="16" spans="1:2" ht="47.25" x14ac:dyDescent="0.25">
      <c r="A16" s="3" t="s">
        <v>43</v>
      </c>
      <c r="B16" s="4">
        <v>1191.1361400000001</v>
      </c>
    </row>
    <row r="17" spans="1:2" ht="47.25" x14ac:dyDescent="0.25">
      <c r="A17" s="3" t="s">
        <v>15</v>
      </c>
      <c r="B17" s="4">
        <v>0</v>
      </c>
    </row>
    <row r="18" spans="1:2" ht="110.25" x14ac:dyDescent="0.25">
      <c r="A18" s="3" t="s">
        <v>16</v>
      </c>
      <c r="B18" s="4">
        <v>13.617050000000001</v>
      </c>
    </row>
    <row r="19" spans="1:2" ht="141.75" x14ac:dyDescent="0.25">
      <c r="A19" s="3" t="s">
        <v>17</v>
      </c>
      <c r="B19" s="4">
        <v>0</v>
      </c>
    </row>
    <row r="20" spans="1:2" ht="47.25" x14ac:dyDescent="0.25">
      <c r="A20" s="13" t="s">
        <v>44</v>
      </c>
      <c r="B20" s="4">
        <f>B8-B9-B10-B11-B12-B13-B14-B15-B16-B17-B18-B19</f>
        <v>-3271.2</v>
      </c>
    </row>
    <row r="21" spans="1:2" ht="78" customHeight="1" x14ac:dyDescent="0.25">
      <c r="A21" s="3" t="s">
        <v>19</v>
      </c>
      <c r="B21" s="4" t="s">
        <v>20</v>
      </c>
    </row>
    <row r="22" spans="1:2" ht="31.5" x14ac:dyDescent="0.25">
      <c r="A22" s="3" t="s">
        <v>45</v>
      </c>
      <c r="B22" s="4">
        <f>B7-B8</f>
        <v>2642.2894500000002</v>
      </c>
    </row>
    <row r="23" spans="1:2" ht="63" x14ac:dyDescent="0.25">
      <c r="A23" s="3" t="s">
        <v>21</v>
      </c>
      <c r="B23" s="4">
        <f>B24+B25</f>
        <v>0</v>
      </c>
    </row>
    <row r="24" spans="1:2" x14ac:dyDescent="0.25">
      <c r="A24" s="7" t="s">
        <v>22</v>
      </c>
      <c r="B24" s="4">
        <v>0</v>
      </c>
    </row>
    <row r="25" spans="1:2" x14ac:dyDescent="0.25">
      <c r="A25" s="7" t="s">
        <v>23</v>
      </c>
      <c r="B25" s="4">
        <v>0</v>
      </c>
    </row>
    <row r="26" spans="1:2" ht="31.5" x14ac:dyDescent="0.25">
      <c r="A26" s="3" t="s">
        <v>46</v>
      </c>
      <c r="B26" s="4" t="s">
        <v>20</v>
      </c>
    </row>
    <row r="27" spans="1:2" ht="94.5" x14ac:dyDescent="0.25">
      <c r="A27" s="3" t="s">
        <v>25</v>
      </c>
      <c r="B27" s="8" t="s">
        <v>26</v>
      </c>
    </row>
    <row r="28" spans="1:2" ht="31.5" x14ac:dyDescent="0.25">
      <c r="A28" s="3" t="s">
        <v>48</v>
      </c>
      <c r="B28" s="15">
        <v>138.39984000000001</v>
      </c>
    </row>
    <row r="29" spans="1:2" ht="63" x14ac:dyDescent="0.25">
      <c r="A29" s="3" t="s">
        <v>49</v>
      </c>
      <c r="B29" s="4">
        <v>0</v>
      </c>
    </row>
    <row r="30" spans="1:2" ht="31.5" x14ac:dyDescent="0.25">
      <c r="A30" s="3" t="s">
        <v>50</v>
      </c>
      <c r="B30" s="4">
        <v>136.47179999999997</v>
      </c>
    </row>
    <row r="31" spans="1:2" ht="31.5" x14ac:dyDescent="0.25">
      <c r="A31" s="3" t="s">
        <v>51</v>
      </c>
      <c r="B31" s="4">
        <v>5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14" sqref="E14"/>
    </sheetView>
  </sheetViews>
  <sheetFormatPr defaultRowHeight="15.75" x14ac:dyDescent="0.25"/>
  <cols>
    <col min="1" max="1" width="44.140625" style="12" customWidth="1"/>
    <col min="2" max="2" width="42.7109375" style="2" customWidth="1"/>
    <col min="3" max="16384" width="9.140625" style="12"/>
  </cols>
  <sheetData>
    <row r="1" spans="1:2" x14ac:dyDescent="0.25">
      <c r="A1" s="25" t="s">
        <v>37</v>
      </c>
      <c r="B1" s="25"/>
    </row>
    <row r="2" spans="1:2" x14ac:dyDescent="0.25">
      <c r="A2" s="25" t="s">
        <v>1</v>
      </c>
      <c r="B2" s="25"/>
    </row>
    <row r="3" spans="1:2" x14ac:dyDescent="0.25">
      <c r="A3" s="25" t="s">
        <v>2</v>
      </c>
      <c r="B3" s="25"/>
    </row>
    <row r="4" spans="1:2" x14ac:dyDescent="0.25">
      <c r="A4" s="25" t="s">
        <v>66</v>
      </c>
      <c r="B4" s="25"/>
    </row>
    <row r="5" spans="1:2" x14ac:dyDescent="0.25">
      <c r="A5" s="25" t="s">
        <v>38</v>
      </c>
      <c r="B5" s="25"/>
    </row>
    <row r="6" spans="1:2" x14ac:dyDescent="0.25">
      <c r="A6" s="1"/>
    </row>
    <row r="7" spans="1:2" ht="31.5" x14ac:dyDescent="0.25">
      <c r="A7" s="3" t="s">
        <v>5</v>
      </c>
      <c r="B7" s="4">
        <v>12346.799220000001</v>
      </c>
    </row>
    <row r="8" spans="1:2" ht="47.25" x14ac:dyDescent="0.25">
      <c r="A8" s="3" t="s">
        <v>39</v>
      </c>
      <c r="B8" s="4">
        <v>4625.9776499999998</v>
      </c>
    </row>
    <row r="9" spans="1:2" ht="47.25" x14ac:dyDescent="0.25">
      <c r="A9" s="3" t="s">
        <v>40</v>
      </c>
      <c r="B9" s="4">
        <v>0</v>
      </c>
    </row>
    <row r="10" spans="1:2" ht="94.5" x14ac:dyDescent="0.25">
      <c r="A10" s="3" t="s">
        <v>41</v>
      </c>
      <c r="B10" s="4">
        <v>1895.7525799999999</v>
      </c>
    </row>
    <row r="11" spans="1:2" ht="31.5" x14ac:dyDescent="0.25">
      <c r="A11" s="3" t="s">
        <v>9</v>
      </c>
      <c r="B11" s="4">
        <v>11.243119999999999</v>
      </c>
    </row>
    <row r="12" spans="1:2" ht="63" x14ac:dyDescent="0.25">
      <c r="A12" s="20" t="s">
        <v>63</v>
      </c>
      <c r="B12" s="4">
        <v>7540.61</v>
      </c>
    </row>
    <row r="13" spans="1:2" ht="47.25" x14ac:dyDescent="0.25">
      <c r="A13" s="3" t="s">
        <v>11</v>
      </c>
      <c r="B13" s="4">
        <v>0</v>
      </c>
    </row>
    <row r="14" spans="1:2" ht="31.5" x14ac:dyDescent="0.25">
      <c r="A14" s="3" t="s">
        <v>12</v>
      </c>
      <c r="B14" s="4">
        <v>373.42601999999999</v>
      </c>
    </row>
    <row r="15" spans="1:2" ht="47.25" x14ac:dyDescent="0.25">
      <c r="A15" s="3" t="s">
        <v>13</v>
      </c>
      <c r="B15" s="4">
        <v>117.82575</v>
      </c>
    </row>
    <row r="16" spans="1:2" ht="47.25" x14ac:dyDescent="0.25">
      <c r="A16" s="3" t="s">
        <v>43</v>
      </c>
      <c r="B16" s="4">
        <v>149.75</v>
      </c>
    </row>
    <row r="17" spans="1:2" ht="47.25" x14ac:dyDescent="0.25">
      <c r="A17" s="3" t="s">
        <v>15</v>
      </c>
      <c r="B17" s="4">
        <v>6.88</v>
      </c>
    </row>
    <row r="18" spans="1:2" ht="126" x14ac:dyDescent="0.25">
      <c r="A18" s="3" t="s">
        <v>16</v>
      </c>
      <c r="B18" s="4">
        <v>27.199189999999994</v>
      </c>
    </row>
    <row r="19" spans="1:2" ht="157.5" x14ac:dyDescent="0.25">
      <c r="A19" s="3" t="s">
        <v>17</v>
      </c>
      <c r="B19" s="4">
        <v>0.5257400000000001</v>
      </c>
    </row>
    <row r="20" spans="1:2" ht="57.75" customHeight="1" x14ac:dyDescent="0.25">
      <c r="A20" s="13" t="s">
        <v>44</v>
      </c>
      <c r="B20" s="4">
        <f>B8-B9-B10-B11-B12-B13-B14-B15-B16-B17-B18-B19</f>
        <v>-5497.2347499999996</v>
      </c>
    </row>
    <row r="21" spans="1:2" ht="78" customHeight="1" x14ac:dyDescent="0.25">
      <c r="A21" s="3" t="s">
        <v>19</v>
      </c>
      <c r="B21" s="4" t="s">
        <v>20</v>
      </c>
    </row>
    <row r="22" spans="1:2" ht="47.25" x14ac:dyDescent="0.25">
      <c r="A22" s="3" t="s">
        <v>45</v>
      </c>
      <c r="B22" s="4">
        <f>B7-B8</f>
        <v>7720.821570000001</v>
      </c>
    </row>
    <row r="23" spans="1:2" ht="78.75" x14ac:dyDescent="0.25">
      <c r="A23" s="3" t="s">
        <v>21</v>
      </c>
      <c r="B23" s="4">
        <f>B24+B25</f>
        <v>0</v>
      </c>
    </row>
    <row r="24" spans="1:2" x14ac:dyDescent="0.25">
      <c r="A24" s="7" t="s">
        <v>22</v>
      </c>
      <c r="B24" s="4">
        <v>0</v>
      </c>
    </row>
    <row r="25" spans="1:2" x14ac:dyDescent="0.25">
      <c r="A25" s="7" t="s">
        <v>23</v>
      </c>
      <c r="B25" s="4">
        <v>0</v>
      </c>
    </row>
    <row r="26" spans="1:2" ht="47.25" x14ac:dyDescent="0.25">
      <c r="A26" s="3" t="s">
        <v>46</v>
      </c>
      <c r="B26" s="4" t="s">
        <v>20</v>
      </c>
    </row>
    <row r="27" spans="1:2" ht="110.25" x14ac:dyDescent="0.25">
      <c r="A27" s="3" t="s">
        <v>25</v>
      </c>
      <c r="B27" s="8" t="s">
        <v>26</v>
      </c>
    </row>
    <row r="28" spans="1:2" ht="47.25" x14ac:dyDescent="0.25">
      <c r="A28" s="3" t="s">
        <v>48</v>
      </c>
      <c r="B28" s="21">
        <v>107.39075</v>
      </c>
    </row>
    <row r="29" spans="1:2" ht="63" x14ac:dyDescent="0.25">
      <c r="A29" s="3" t="s">
        <v>49</v>
      </c>
      <c r="B29" s="4">
        <v>0</v>
      </c>
    </row>
    <row r="30" spans="1:2" ht="31.5" x14ac:dyDescent="0.25">
      <c r="A30" s="3" t="s">
        <v>50</v>
      </c>
      <c r="B30" s="4">
        <v>107.39075</v>
      </c>
    </row>
    <row r="31" spans="1:2" ht="31.5" x14ac:dyDescent="0.25">
      <c r="A31" s="3" t="s">
        <v>51</v>
      </c>
      <c r="B31" s="4">
        <v>8.91</v>
      </c>
    </row>
  </sheetData>
  <mergeCells count="5">
    <mergeCell ref="A1:B1"/>
    <mergeCell ref="A2:B2"/>
    <mergeCell ref="A3:B3"/>
    <mergeCell ref="A4:B4"/>
    <mergeCell ref="A5:B5"/>
  </mergeCells>
  <hyperlinks>
    <hyperlink ref="A20" r:id="rId1" display="consultantplus://offline/ref=BEF6391715A3B9E740743D381FF24270EB092D7FE9CC6E858B4DC219935C4516A5EAC840E11301C5x822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2.7 ПКГО ВС</vt:lpstr>
      <vt:lpstr>3.5 ПКГО ВО</vt:lpstr>
      <vt:lpstr>2.7 ЕГП, НСП, ПСП</vt:lpstr>
      <vt:lpstr>3.5 ЕГП ВО</vt:lpstr>
      <vt:lpstr>2.7 КСП ВС</vt:lpstr>
      <vt:lpstr>3.5 КСП ВО</vt:lpstr>
      <vt:lpstr>3.5 НСП ВО</vt:lpstr>
      <vt:lpstr>3.5 ПСП ВО</vt:lpstr>
      <vt:lpstr>3.5 29 км. ВО</vt:lpstr>
      <vt:lpstr>2.7 ММР ВС</vt:lpstr>
      <vt:lpstr>3.5 ММР 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2018-04-27T06:18:22Z</dcterms:modified>
</cp:coreProperties>
</file>